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" yWindow="-240" windowWidth="11580" windowHeight="9870" activeTab="1"/>
  </bookViews>
  <sheets>
    <sheet name="Приложение 1 (перечень МКД)" sheetId="1" r:id="rId1"/>
    <sheet name="Приложение 2 (виды ремонта)" sheetId="2" r:id="rId2"/>
  </sheets>
  <definedNames>
    <definedName name="_xlnm._FilterDatabase" localSheetId="0" hidden="1">'Приложение 1 (перечень МКД)'!$A$9:$R$9</definedName>
  </definedNames>
  <calcPr calcId="145621"/>
</workbook>
</file>

<file path=xl/calcChain.xml><?xml version="1.0" encoding="utf-8"?>
<calcChain xmlns="http://schemas.openxmlformats.org/spreadsheetml/2006/main">
  <c r="Q17" i="1" l="1"/>
  <c r="Q16" i="1"/>
  <c r="O7" i="2"/>
  <c r="F17" i="2" l="1"/>
  <c r="E17" i="2" s="1"/>
  <c r="H9" i="1"/>
  <c r="K9" i="1"/>
  <c r="L9" i="1"/>
  <c r="N9" i="1"/>
  <c r="O9" i="1"/>
  <c r="G9" i="1"/>
  <c r="Q11" i="1"/>
  <c r="Q12" i="1"/>
  <c r="Q13" i="1"/>
  <c r="Q14" i="1"/>
  <c r="Q15" i="1"/>
  <c r="Q18" i="1"/>
  <c r="Q19" i="1"/>
  <c r="Q20" i="1"/>
  <c r="Q21" i="1"/>
  <c r="Q22" i="1"/>
  <c r="Q23" i="1"/>
  <c r="Q10" i="1"/>
  <c r="M23" i="1"/>
  <c r="M22" i="1"/>
  <c r="M21" i="1"/>
  <c r="M2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10" i="1"/>
  <c r="M14" i="1"/>
  <c r="M11" i="1"/>
  <c r="M17" i="1"/>
  <c r="M10" i="1"/>
  <c r="M18" i="1"/>
  <c r="M13" i="1"/>
  <c r="M12" i="1"/>
  <c r="M15" i="1"/>
  <c r="M19" i="1"/>
  <c r="M16" i="1"/>
  <c r="M7" i="2"/>
  <c r="E21" i="2"/>
  <c r="H7" i="2"/>
  <c r="E12" i="2"/>
  <c r="E13" i="2"/>
  <c r="E16" i="2"/>
  <c r="E18" i="2"/>
  <c r="E19" i="2"/>
  <c r="E20" i="2"/>
  <c r="G7" i="2"/>
  <c r="I7" i="2"/>
  <c r="J7" i="2"/>
  <c r="K7" i="2"/>
  <c r="L7" i="2"/>
  <c r="N7" i="2"/>
  <c r="P7" i="2"/>
  <c r="Q7" i="2"/>
  <c r="R7" i="2"/>
  <c r="F15" i="2"/>
  <c r="E15" i="2" s="1"/>
  <c r="F14" i="2"/>
  <c r="E14" i="2" s="1"/>
  <c r="F11" i="2"/>
  <c r="E11" i="2" s="1"/>
  <c r="F10" i="2"/>
  <c r="E10" i="2" s="1"/>
  <c r="F9" i="2"/>
  <c r="E9" i="2" s="1"/>
  <c r="F8" i="2"/>
  <c r="E8" i="2" s="1"/>
  <c r="I9" i="1" l="1"/>
  <c r="M9" i="1"/>
  <c r="E7" i="2"/>
  <c r="F7" i="2"/>
  <c r="P9" i="1"/>
  <c r="Q9" i="1"/>
</calcChain>
</file>

<file path=xl/sharedStrings.xml><?xml version="1.0" encoding="utf-8"?>
<sst xmlns="http://schemas.openxmlformats.org/spreadsheetml/2006/main" count="126" uniqueCount="64">
  <si>
    <t>№ п/п</t>
  </si>
  <si>
    <t>Адрес МКД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</si>
  <si>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</si>
  <si>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</si>
  <si>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</si>
  <si>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</si>
  <si>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</si>
  <si>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Стоимость капитального ремонта</t>
  </si>
  <si>
    <t>Плановая дата завершения работ</t>
  </si>
  <si>
    <t>всего:</t>
  </si>
  <si>
    <t>в том числе жилых помещений, находящихся в собственности граждан</t>
  </si>
  <si>
    <t>в том числе:</t>
  </si>
  <si>
    <t>за счет средств местного бюджета</t>
  </si>
  <si>
    <t>кв.м</t>
  </si>
  <si>
    <t>чел.</t>
  </si>
  <si>
    <t>руб.</t>
  </si>
  <si>
    <t>кв.м.</t>
  </si>
  <si>
    <t>ед.</t>
  </si>
  <si>
    <t>№ п\п</t>
  </si>
  <si>
    <t>Стоимость капитального ремонта ВСЕГО</t>
  </si>
  <si>
    <t>Количество жителей, зарегистрированных в МКД на дату утверждения краткосрочного плана</t>
  </si>
  <si>
    <t>Перечень многоквартирных домов, включенных в программу по проведению капитального ремонта многоквартирных домов</t>
  </si>
  <si>
    <t>Реестр многоквартирных домов, включенных в программу по проведению капитального ремонта многоквартирных домов, по видам ремонта</t>
  </si>
  <si>
    <t>Количество квартир</t>
  </si>
  <si>
    <t>Всего</t>
  </si>
  <si>
    <t>в муниципальной собственности</t>
  </si>
  <si>
    <t>в собственности граждан</t>
  </si>
  <si>
    <t>Год ввода в эксплуатацию</t>
  </si>
  <si>
    <t xml:space="preserve">ед. </t>
  </si>
  <si>
    <t>Виды, установленные Законом Московской области</t>
  </si>
  <si>
    <t>ремонт внутридомовых инженерных систем электро-, тепло-, газо-, водоснабжения, водоотведения</t>
  </si>
  <si>
    <t>ремонт или замена лифтового оборудования, признанного непригодным для эксплуатации, ремонт лифтовых шахт</t>
  </si>
  <si>
    <t>ремонт крыши, в том числе переустройство невентилируемой крыши на вентилируемую крышу, устройство выходов на кровлю</t>
  </si>
  <si>
    <t>ремонт подвальных помещений, относящихся к общему имуществу в многоквартирном доме</t>
  </si>
  <si>
    <t>утепление и (или) ремонт фасада</t>
  </si>
  <si>
    <t>установка коллективных (общедомовых) приборов учета потребления ресурсов, необходимых для предоставления коммунальных услуг, и узлов управления и регулирования потребления этих ресурсов (тепловой энергии, горячей и холодной воды, электрической энергии, газа)</t>
  </si>
  <si>
    <t>ремонт фундамента многоквартирного дома</t>
  </si>
  <si>
    <t>прочие</t>
  </si>
  <si>
    <t>Год завершение последнего капитального ремонта</t>
  </si>
  <si>
    <t>год</t>
  </si>
  <si>
    <t>Вид конструктивного элемента</t>
  </si>
  <si>
    <t>Приложение № 2 к краткосрочному плану 
от _____________________№____________________</t>
  </si>
  <si>
    <t>Приложение № 1 к краткосрочному плану 
от _____________________№____________________</t>
  </si>
  <si>
    <t>за счет средств собственников помещений в МКД</t>
  </si>
  <si>
    <t>г.о. Реутов</t>
  </si>
  <si>
    <t>Итого по г.о.Реутов</t>
  </si>
  <si>
    <t>г.о. Реутов, Юбилейный пр-т, д.2</t>
  </si>
  <si>
    <t>г.о. Реутов, Юбилейный пр-т, д.54</t>
  </si>
  <si>
    <t>г.о. Реутов, ул. Советская, д.21</t>
  </si>
  <si>
    <t>г.о. Реутов, ул. Советская, д.23</t>
  </si>
  <si>
    <t>г.о. Реутов, ул. Южная д.2</t>
  </si>
  <si>
    <t>г.о. Реутов, ул. Октября д.8</t>
  </si>
  <si>
    <t>г.о. Реутов, ул. Ашхабадская д.25</t>
  </si>
  <si>
    <t>г.о. Реутов, Юбилейный пр-т д.6</t>
  </si>
  <si>
    <t>г.о. Реутов, Мира пр-т, д.37</t>
  </si>
  <si>
    <t>г.о. Реутов, ул. Комсомольская, д.7</t>
  </si>
  <si>
    <t>кирпичные</t>
  </si>
  <si>
    <t>железобетонные</t>
  </si>
  <si>
    <t>ж/б панели</t>
  </si>
  <si>
    <t>г.о. Реутов, ул. Ленина, д.22</t>
  </si>
  <si>
    <t>г.о. Реутов, ул. Ленина, д.24</t>
  </si>
  <si>
    <t>г.о. Реутов, ул. Ленина, д.18</t>
  </si>
  <si>
    <t>г.о. Реутов, ул. Ленина, д.23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</si>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</sst>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;;"/>
    <numFmt numFmtId="165" formatCode="#,###,##0"/>
    <numFmt numFmtId="166" formatCode="_-* #,##0_р_._-;\-* #,##0_р_._-;_-* &quot;-&quot;??_р_._-;_-@_-"/>
    <numFmt numFmtId="167" formatCode="_-* #,##0.0_р_._-;\-* #,##0.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Fill="1"/>
    <xf numFmtId="164" fontId="8" fillId="0" borderId="1" xfId="0" applyNumberFormat="1" applyFont="1" applyFill="1" applyBorder="1"/>
    <xf numFmtId="0" fontId="7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/>
    </xf>
    <xf numFmtId="165" fontId="8" fillId="0" borderId="6" xfId="0" applyNumberFormat="1" applyFont="1" applyFill="1" applyBorder="1" applyAlignment="1">
      <alignment horizontal="center"/>
    </xf>
    <xf numFmtId="43" fontId="3" fillId="0" borderId="1" xfId="0" applyNumberFormat="1" applyFont="1" applyBorder="1" applyAlignment="1">
      <alignment vertical="center"/>
    </xf>
    <xf numFmtId="0" fontId="7" fillId="0" borderId="1" xfId="0" applyFont="1" applyFill="1" applyBorder="1" applyAlignment="1">
      <alignment horizontal="center"/>
    </xf>
    <xf numFmtId="43" fontId="5" fillId="0" borderId="0" xfId="0" applyNumberFormat="1" applyFont="1" applyFill="1"/>
    <xf numFmtId="0" fontId="3" fillId="2" borderId="1" xfId="0" applyFont="1" applyFill="1" applyBorder="1" applyAlignment="1">
      <alignment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/>
    <xf numFmtId="0" fontId="5" fillId="2" borderId="1" xfId="0" applyFont="1" applyFill="1" applyBorder="1"/>
    <xf numFmtId="43" fontId="9" fillId="0" borderId="1" xfId="0" applyNumberFormat="1" applyFont="1" applyBorder="1" applyAlignment="1">
      <alignment horizontal="center" vertical="center"/>
    </xf>
    <xf numFmtId="43" fontId="10" fillId="0" borderId="1" xfId="0" applyNumberFormat="1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43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3" fontId="10" fillId="2" borderId="1" xfId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/>
    <xf numFmtId="0" fontId="9" fillId="0" borderId="1" xfId="0" applyFont="1" applyBorder="1"/>
    <xf numFmtId="4" fontId="11" fillId="2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left" vertical="center" wrapText="1"/>
    </xf>
    <xf numFmtId="166" fontId="10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3" fontId="7" fillId="0" borderId="1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167" fontId="7" fillId="0" borderId="1" xfId="1" applyNumberFormat="1" applyFont="1" applyFill="1" applyBorder="1" applyAlignment="1">
      <alignment horizontal="center" vertical="center"/>
    </xf>
    <xf numFmtId="167" fontId="8" fillId="0" borderId="1" xfId="1" applyNumberFormat="1" applyFont="1" applyFill="1" applyBorder="1" applyAlignment="1">
      <alignment horizontal="center"/>
    </xf>
    <xf numFmtId="3" fontId="11" fillId="0" borderId="1" xfId="0" applyNumberFormat="1" applyFont="1" applyFill="1" applyBorder="1" applyAlignment="1">
      <alignment horizontal="center" wrapText="1"/>
    </xf>
    <xf numFmtId="4" fontId="11" fillId="0" borderId="1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/>
    </xf>
    <xf numFmtId="43" fontId="10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top" wrapText="1"/>
    </xf>
    <xf numFmtId="0" fontId="4" fillId="0" borderId="7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textRotation="90"/>
    </xf>
    <xf numFmtId="0" fontId="1" fillId="0" borderId="4" xfId="0" applyFont="1" applyFill="1" applyBorder="1" applyAlignment="1">
      <alignment horizontal="center" vertical="center" textRotation="90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textRotation="90"/>
    </xf>
    <xf numFmtId="0" fontId="1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0" xfId="0" applyFont="1" applyAlignment="1">
      <alignment horizontal="right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zoomScale="90" zoomScaleNormal="90" zoomScaleSheetLayoutView="100" workbookViewId="0">
      <pane xSplit="2" ySplit="8" topLeftCell="D9" activePane="bottomRight" state="frozen"/>
      <selection pane="topRight" activeCell="C1" sqref="C1"/>
      <selection pane="bottomLeft" activeCell="A9" sqref="A9"/>
      <selection pane="bottomRight" activeCell="M15" sqref="M15"/>
    </sheetView>
  </sheetViews>
  <sheetFormatPr defaultRowHeight="15" x14ac:dyDescent="0.25"/>
  <cols>
    <col min="1" max="1" width="3.5703125" style="15" customWidth="1"/>
    <col min="2" max="2" width="29.28515625" style="15" customWidth="1"/>
    <col min="3" max="6" width="9.28515625" style="15" customWidth="1"/>
    <col min="7" max="7" width="15.5703125" style="15" customWidth="1"/>
    <col min="8" max="10" width="9.28515625" style="15" customWidth="1"/>
    <col min="11" max="11" width="15.42578125" style="15" bestFit="1" customWidth="1"/>
    <col min="12" max="12" width="9.28515625" style="15" customWidth="1"/>
    <col min="13" max="13" width="25" style="15" customWidth="1"/>
    <col min="14" max="14" width="9.28515625" style="15" customWidth="1"/>
    <col min="15" max="15" width="13.85546875" style="15" customWidth="1"/>
    <col min="16" max="16" width="11.85546875" style="15" customWidth="1"/>
    <col min="17" max="17" width="13.42578125" style="15" bestFit="1" customWidth="1"/>
    <col min="18" max="18" width="9.28515625" style="15" customWidth="1"/>
    <col min="19" max="16384" width="9.140625" style="15"/>
  </cols>
  <sheetData>
    <row r="1" spans="1:18" ht="37.5" customHeight="1" x14ac:dyDescent="0.25">
      <c r="L1" s="58" t="s">
        <v>42</v>
      </c>
      <c r="M1" s="58"/>
      <c r="N1" s="58"/>
      <c r="O1" s="58"/>
      <c r="P1" s="58"/>
      <c r="Q1" s="58"/>
      <c r="R1" s="58"/>
    </row>
    <row r="2" spans="1:18" ht="19.5" customHeight="1" x14ac:dyDescent="0.25">
      <c r="A2" s="59" t="s">
        <v>21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18" ht="20.25" customHeight="1" x14ac:dyDescent="0.25">
      <c r="A3" s="60" t="s">
        <v>0</v>
      </c>
      <c r="B3" s="60" t="s">
        <v>1</v>
      </c>
      <c r="C3" s="63" t="s">
        <v>27</v>
      </c>
      <c r="D3" s="68" t="s">
        <v>2</v>
      </c>
      <c r="E3" s="68" t="s">
        <v>3</v>
      </c>
      <c r="F3" s="68" t="s">
        <v>4</v>
      </c>
      <c r="G3" s="70" t="s">
        <v>23</v>
      </c>
      <c r="H3" s="70"/>
      <c r="I3" s="70"/>
      <c r="J3" s="70"/>
      <c r="K3" s="63" t="s">
        <v>5</v>
      </c>
      <c r="L3" s="66" t="s">
        <v>6</v>
      </c>
      <c r="M3" s="67"/>
      <c r="N3" s="63" t="s">
        <v>20</v>
      </c>
      <c r="O3" s="66" t="s">
        <v>7</v>
      </c>
      <c r="P3" s="74"/>
      <c r="Q3" s="67"/>
      <c r="R3" s="63" t="s">
        <v>8</v>
      </c>
    </row>
    <row r="4" spans="1:18" ht="30" customHeight="1" x14ac:dyDescent="0.25">
      <c r="A4" s="61"/>
      <c r="B4" s="61"/>
      <c r="C4" s="64"/>
      <c r="D4" s="75"/>
      <c r="E4" s="75"/>
      <c r="F4" s="75"/>
      <c r="G4" s="68" t="s">
        <v>24</v>
      </c>
      <c r="H4" s="71" t="s">
        <v>11</v>
      </c>
      <c r="I4" s="72"/>
      <c r="J4" s="73"/>
      <c r="K4" s="64"/>
      <c r="L4" s="63" t="s">
        <v>9</v>
      </c>
      <c r="M4" s="63" t="s">
        <v>10</v>
      </c>
      <c r="N4" s="64"/>
      <c r="O4" s="63" t="s">
        <v>9</v>
      </c>
      <c r="P4" s="66" t="s">
        <v>11</v>
      </c>
      <c r="Q4" s="67"/>
      <c r="R4" s="64"/>
    </row>
    <row r="5" spans="1:18" ht="106.5" customHeight="1" x14ac:dyDescent="0.25">
      <c r="A5" s="61"/>
      <c r="B5" s="61"/>
      <c r="C5" s="64"/>
      <c r="D5" s="75"/>
      <c r="E5" s="75"/>
      <c r="F5" s="75"/>
      <c r="G5" s="69"/>
      <c r="H5" s="10" t="s">
        <v>25</v>
      </c>
      <c r="I5" s="10" t="s">
        <v>26</v>
      </c>
      <c r="J5" s="10" t="s">
        <v>37</v>
      </c>
      <c r="K5" s="65"/>
      <c r="L5" s="65"/>
      <c r="M5" s="65"/>
      <c r="N5" s="65"/>
      <c r="O5" s="65"/>
      <c r="P5" s="11" t="s">
        <v>12</v>
      </c>
      <c r="Q5" s="11" t="s">
        <v>43</v>
      </c>
      <c r="R5" s="64"/>
    </row>
    <row r="6" spans="1:18" ht="11.25" customHeight="1" x14ac:dyDescent="0.25">
      <c r="A6" s="62"/>
      <c r="B6" s="62"/>
      <c r="C6" s="65"/>
      <c r="D6" s="69"/>
      <c r="E6" s="69"/>
      <c r="F6" s="69"/>
      <c r="G6" s="12" t="s">
        <v>28</v>
      </c>
      <c r="H6" s="12" t="s">
        <v>28</v>
      </c>
      <c r="I6" s="12" t="s">
        <v>28</v>
      </c>
      <c r="J6" s="12" t="s">
        <v>28</v>
      </c>
      <c r="K6" s="3" t="s">
        <v>13</v>
      </c>
      <c r="L6" s="3" t="s">
        <v>13</v>
      </c>
      <c r="M6" s="3" t="s">
        <v>13</v>
      </c>
      <c r="N6" s="3" t="s">
        <v>14</v>
      </c>
      <c r="O6" s="3" t="s">
        <v>15</v>
      </c>
      <c r="P6" s="3" t="s">
        <v>15</v>
      </c>
      <c r="Q6" s="3" t="s">
        <v>15</v>
      </c>
      <c r="R6" s="65"/>
    </row>
    <row r="7" spans="1:18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  <c r="L7" s="12">
        <v>12</v>
      </c>
      <c r="M7" s="12">
        <v>13</v>
      </c>
      <c r="N7" s="12">
        <v>14</v>
      </c>
      <c r="O7" s="12">
        <v>15</v>
      </c>
      <c r="P7" s="12">
        <v>16</v>
      </c>
      <c r="Q7" s="12">
        <v>17</v>
      </c>
      <c r="R7" s="12">
        <v>18</v>
      </c>
    </row>
    <row r="8" spans="1:18" x14ac:dyDescent="0.25">
      <c r="A8" s="76" t="s">
        <v>44</v>
      </c>
      <c r="B8" s="77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spans="1:18" x14ac:dyDescent="0.25">
      <c r="A9" s="13" t="s">
        <v>45</v>
      </c>
      <c r="B9" s="51"/>
      <c r="C9" s="18"/>
      <c r="D9" s="18"/>
      <c r="E9" s="18"/>
      <c r="F9" s="18"/>
      <c r="G9" s="48">
        <f>SUM(G10:G23)</f>
        <v>1727</v>
      </c>
      <c r="H9" s="48">
        <f>SUM(H10:H23)</f>
        <v>283</v>
      </c>
      <c r="I9" s="48">
        <f>SUM(I10:I23)</f>
        <v>1444</v>
      </c>
      <c r="J9" s="48" t="s">
        <v>63</v>
      </c>
      <c r="K9" s="52">
        <f t="shared" ref="K9:Q9" si="0">SUM(K10:K23)</f>
        <v>89830.299999999988</v>
      </c>
      <c r="L9" s="48">
        <f t="shared" si="0"/>
        <v>58183.799999999996</v>
      </c>
      <c r="M9" s="48">
        <f t="shared" si="0"/>
        <v>43409.200000000004</v>
      </c>
      <c r="N9" s="48">
        <f t="shared" si="0"/>
        <v>4183</v>
      </c>
      <c r="O9" s="48">
        <f t="shared" si="0"/>
        <v>109040424</v>
      </c>
      <c r="P9" s="48">
        <f t="shared" si="0"/>
        <v>1895548.75</v>
      </c>
      <c r="Q9" s="48">
        <f t="shared" si="0"/>
        <v>105249326.5</v>
      </c>
      <c r="R9" s="18"/>
    </row>
    <row r="10" spans="1:18" x14ac:dyDescent="0.25">
      <c r="A10" s="3">
        <v>1</v>
      </c>
      <c r="B10" s="45" t="s">
        <v>46</v>
      </c>
      <c r="C10" s="21">
        <v>1988</v>
      </c>
      <c r="D10" s="16" t="s">
        <v>58</v>
      </c>
      <c r="E10" s="17">
        <v>16</v>
      </c>
      <c r="F10" s="18">
        <v>1</v>
      </c>
      <c r="G10" s="19">
        <v>111</v>
      </c>
      <c r="H10" s="18">
        <v>16</v>
      </c>
      <c r="I10" s="48">
        <f>G10-H10</f>
        <v>95</v>
      </c>
      <c r="J10" s="18" t="s">
        <v>63</v>
      </c>
      <c r="K10" s="53">
        <v>6162.4</v>
      </c>
      <c r="L10" s="18">
        <v>5158.3</v>
      </c>
      <c r="M10" s="20">
        <f>L10-846.8</f>
        <v>4311.5</v>
      </c>
      <c r="N10" s="21">
        <v>225</v>
      </c>
      <c r="O10" s="22">
        <v>7092680</v>
      </c>
      <c r="P10" s="18">
        <v>0</v>
      </c>
      <c r="Q10" s="50">
        <f>O10-P10</f>
        <v>7092680</v>
      </c>
      <c r="R10" s="23">
        <v>42004</v>
      </c>
    </row>
    <row r="11" spans="1:18" x14ac:dyDescent="0.25">
      <c r="A11" s="3">
        <v>2</v>
      </c>
      <c r="B11" s="45" t="s">
        <v>47</v>
      </c>
      <c r="C11" s="24">
        <v>1992</v>
      </c>
      <c r="D11" s="16" t="s">
        <v>56</v>
      </c>
      <c r="E11" s="25">
        <v>9</v>
      </c>
      <c r="F11" s="18">
        <v>5</v>
      </c>
      <c r="G11" s="19">
        <v>164</v>
      </c>
      <c r="H11" s="18">
        <v>28</v>
      </c>
      <c r="I11" s="48">
        <f t="shared" ref="I11:I23" si="1">G11-H11</f>
        <v>136</v>
      </c>
      <c r="J11" s="18" t="s">
        <v>63</v>
      </c>
      <c r="K11" s="53">
        <v>11301.1</v>
      </c>
      <c r="L11" s="18">
        <v>8916</v>
      </c>
      <c r="M11" s="20">
        <f>L11-1653.9</f>
        <v>7262.1</v>
      </c>
      <c r="N11" s="21">
        <v>457</v>
      </c>
      <c r="O11" s="22">
        <v>9650960</v>
      </c>
      <c r="P11" s="18">
        <v>0</v>
      </c>
      <c r="Q11" s="50">
        <f t="shared" ref="Q11:Q23" si="2">O11-P11</f>
        <v>9650960</v>
      </c>
      <c r="R11" s="23">
        <v>42004</v>
      </c>
    </row>
    <row r="12" spans="1:18" x14ac:dyDescent="0.25">
      <c r="A12" s="3">
        <v>3</v>
      </c>
      <c r="B12" s="45" t="s">
        <v>48</v>
      </c>
      <c r="C12" s="24">
        <v>1968</v>
      </c>
      <c r="D12" s="16" t="s">
        <v>58</v>
      </c>
      <c r="E12" s="19">
        <v>5</v>
      </c>
      <c r="F12" s="18">
        <v>4</v>
      </c>
      <c r="G12" s="19">
        <v>60</v>
      </c>
      <c r="H12" s="18">
        <v>11</v>
      </c>
      <c r="I12" s="48">
        <f t="shared" si="1"/>
        <v>49</v>
      </c>
      <c r="J12" s="18" t="s">
        <v>63</v>
      </c>
      <c r="K12" s="53">
        <v>2490.1999999999998</v>
      </c>
      <c r="L12" s="18">
        <v>1686.2</v>
      </c>
      <c r="M12" s="20">
        <f>L12-470.5</f>
        <v>1215.7</v>
      </c>
      <c r="N12" s="21">
        <v>134</v>
      </c>
      <c r="O12" s="22">
        <v>9362000</v>
      </c>
      <c r="P12" s="18">
        <v>0</v>
      </c>
      <c r="Q12" s="50">
        <f t="shared" si="2"/>
        <v>9362000</v>
      </c>
      <c r="R12" s="23">
        <v>42004</v>
      </c>
    </row>
    <row r="13" spans="1:18" x14ac:dyDescent="0.25">
      <c r="A13" s="3">
        <v>4</v>
      </c>
      <c r="B13" s="45" t="s">
        <v>49</v>
      </c>
      <c r="C13" s="24">
        <v>1969</v>
      </c>
      <c r="D13" s="16" t="s">
        <v>58</v>
      </c>
      <c r="E13" s="25">
        <v>5</v>
      </c>
      <c r="F13" s="18">
        <v>4</v>
      </c>
      <c r="G13" s="19">
        <v>60</v>
      </c>
      <c r="H13" s="18">
        <v>16</v>
      </c>
      <c r="I13" s="48">
        <f t="shared" si="1"/>
        <v>44</v>
      </c>
      <c r="J13" s="18" t="s">
        <v>63</v>
      </c>
      <c r="K13" s="53">
        <v>2510</v>
      </c>
      <c r="L13" s="18">
        <v>1731</v>
      </c>
      <c r="M13" s="20">
        <f>L13-708.8</f>
        <v>1022.2</v>
      </c>
      <c r="N13" s="21">
        <v>143</v>
      </c>
      <c r="O13" s="22">
        <v>9362000</v>
      </c>
      <c r="P13" s="18">
        <v>0</v>
      </c>
      <c r="Q13" s="50">
        <f t="shared" si="2"/>
        <v>9362000</v>
      </c>
      <c r="R13" s="23">
        <v>42004</v>
      </c>
    </row>
    <row r="14" spans="1:18" x14ac:dyDescent="0.25">
      <c r="A14" s="3">
        <v>5</v>
      </c>
      <c r="B14" s="45" t="s">
        <v>50</v>
      </c>
      <c r="C14" s="24">
        <v>1987</v>
      </c>
      <c r="D14" s="16" t="s">
        <v>58</v>
      </c>
      <c r="E14" s="25">
        <v>9</v>
      </c>
      <c r="F14" s="18">
        <v>7</v>
      </c>
      <c r="G14" s="19">
        <v>250</v>
      </c>
      <c r="H14" s="18">
        <v>36</v>
      </c>
      <c r="I14" s="48">
        <f t="shared" si="1"/>
        <v>214</v>
      </c>
      <c r="J14" s="18" t="s">
        <v>63</v>
      </c>
      <c r="K14" s="53">
        <v>15329.1</v>
      </c>
      <c r="L14" s="18">
        <v>7496.5</v>
      </c>
      <c r="M14" s="20">
        <f>L14-2076.4</f>
        <v>5420.1</v>
      </c>
      <c r="N14" s="21">
        <v>662</v>
      </c>
      <c r="O14" s="22">
        <v>3400000</v>
      </c>
      <c r="P14" s="18">
        <v>0</v>
      </c>
      <c r="Q14" s="50">
        <f t="shared" si="2"/>
        <v>3400000</v>
      </c>
      <c r="R14" s="23">
        <v>42004</v>
      </c>
    </row>
    <row r="15" spans="1:18" x14ac:dyDescent="0.25">
      <c r="A15" s="3">
        <v>6</v>
      </c>
      <c r="B15" s="45" t="s">
        <v>51</v>
      </c>
      <c r="C15" s="24">
        <v>1984</v>
      </c>
      <c r="D15" s="16" t="s">
        <v>58</v>
      </c>
      <c r="E15" s="25">
        <v>9</v>
      </c>
      <c r="F15" s="18">
        <v>10</v>
      </c>
      <c r="G15" s="19">
        <v>360</v>
      </c>
      <c r="H15" s="18">
        <v>57</v>
      </c>
      <c r="I15" s="48">
        <f t="shared" si="1"/>
        <v>303</v>
      </c>
      <c r="J15" s="18" t="s">
        <v>63</v>
      </c>
      <c r="K15" s="53">
        <v>18339.7</v>
      </c>
      <c r="L15" s="18">
        <v>10712.5</v>
      </c>
      <c r="M15" s="20">
        <f>L15-3243.8</f>
        <v>7468.7</v>
      </c>
      <c r="N15" s="21">
        <v>905</v>
      </c>
      <c r="O15" s="22">
        <v>3600000</v>
      </c>
      <c r="P15" s="18">
        <v>0</v>
      </c>
      <c r="Q15" s="50">
        <f t="shared" si="2"/>
        <v>3600000</v>
      </c>
      <c r="R15" s="23">
        <v>42004</v>
      </c>
    </row>
    <row r="16" spans="1:18" x14ac:dyDescent="0.25">
      <c r="A16" s="3">
        <v>7</v>
      </c>
      <c r="B16" s="45" t="s">
        <v>52</v>
      </c>
      <c r="C16" s="24">
        <v>1995</v>
      </c>
      <c r="D16" s="16" t="s">
        <v>56</v>
      </c>
      <c r="E16" s="25">
        <v>10</v>
      </c>
      <c r="F16" s="18">
        <v>1</v>
      </c>
      <c r="G16" s="19">
        <v>134</v>
      </c>
      <c r="H16" s="18">
        <v>6</v>
      </c>
      <c r="I16" s="48">
        <f t="shared" si="1"/>
        <v>128</v>
      </c>
      <c r="J16" s="18" t="s">
        <v>63</v>
      </c>
      <c r="K16" s="53">
        <v>5619.1</v>
      </c>
      <c r="L16" s="18">
        <v>4954.3999999999996</v>
      </c>
      <c r="M16" s="20">
        <f>L16-222.8</f>
        <v>4731.5999999999995</v>
      </c>
      <c r="N16" s="21">
        <v>235</v>
      </c>
      <c r="O16" s="22">
        <v>7508195</v>
      </c>
      <c r="P16" s="22">
        <v>395548.75</v>
      </c>
      <c r="Q16" s="50">
        <f>O16-P16-P16</f>
        <v>6717097.5</v>
      </c>
      <c r="R16" s="23">
        <v>42004</v>
      </c>
    </row>
    <row r="17" spans="1:18" x14ac:dyDescent="0.25">
      <c r="A17" s="3">
        <v>8</v>
      </c>
      <c r="B17" s="45" t="s">
        <v>53</v>
      </c>
      <c r="C17" s="24">
        <v>1990</v>
      </c>
      <c r="D17" s="16" t="s">
        <v>56</v>
      </c>
      <c r="E17" s="25">
        <v>9</v>
      </c>
      <c r="F17" s="18">
        <v>4</v>
      </c>
      <c r="G17" s="19">
        <v>215</v>
      </c>
      <c r="H17" s="18">
        <v>37</v>
      </c>
      <c r="I17" s="48">
        <f t="shared" si="1"/>
        <v>178</v>
      </c>
      <c r="J17" s="18" t="s">
        <v>63</v>
      </c>
      <c r="K17" s="53">
        <v>11544.7</v>
      </c>
      <c r="L17" s="18">
        <v>6526</v>
      </c>
      <c r="M17" s="20">
        <f>L17-2080.7</f>
        <v>4445.3</v>
      </c>
      <c r="N17" s="21">
        <v>526</v>
      </c>
      <c r="O17" s="22">
        <v>13455000</v>
      </c>
      <c r="P17" s="22">
        <v>1500000</v>
      </c>
      <c r="Q17" s="50">
        <f>O17-P17-P17</f>
        <v>10455000</v>
      </c>
      <c r="R17" s="23">
        <v>42004</v>
      </c>
    </row>
    <row r="18" spans="1:18" x14ac:dyDescent="0.25">
      <c r="A18" s="3">
        <v>9</v>
      </c>
      <c r="B18" s="45" t="s">
        <v>54</v>
      </c>
      <c r="C18" s="24">
        <v>1962</v>
      </c>
      <c r="D18" s="16" t="s">
        <v>56</v>
      </c>
      <c r="E18" s="25">
        <v>5</v>
      </c>
      <c r="F18" s="18">
        <v>4</v>
      </c>
      <c r="G18" s="19">
        <v>80</v>
      </c>
      <c r="H18" s="18">
        <v>22</v>
      </c>
      <c r="I18" s="48">
        <f t="shared" si="1"/>
        <v>58</v>
      </c>
      <c r="J18" s="18" t="s">
        <v>63</v>
      </c>
      <c r="K18" s="53">
        <v>3373.9</v>
      </c>
      <c r="L18" s="18">
        <v>2209.1999999999998</v>
      </c>
      <c r="M18" s="20">
        <f>L18-980.6</f>
        <v>1228.5999999999999</v>
      </c>
      <c r="N18" s="21">
        <v>191</v>
      </c>
      <c r="O18" s="22">
        <v>1536000</v>
      </c>
      <c r="P18" s="18">
        <v>0</v>
      </c>
      <c r="Q18" s="50">
        <f t="shared" si="2"/>
        <v>1536000</v>
      </c>
      <c r="R18" s="23">
        <v>42004</v>
      </c>
    </row>
    <row r="19" spans="1:18" ht="14.25" customHeight="1" x14ac:dyDescent="0.25">
      <c r="A19" s="3">
        <v>10</v>
      </c>
      <c r="B19" s="45" t="s">
        <v>55</v>
      </c>
      <c r="C19" s="24">
        <v>1963</v>
      </c>
      <c r="D19" s="16" t="s">
        <v>57</v>
      </c>
      <c r="E19" s="25">
        <v>5</v>
      </c>
      <c r="F19" s="18">
        <v>4</v>
      </c>
      <c r="G19" s="19">
        <v>60</v>
      </c>
      <c r="H19" s="18">
        <v>12</v>
      </c>
      <c r="I19" s="48">
        <f t="shared" si="1"/>
        <v>48</v>
      </c>
      <c r="J19" s="18" t="s">
        <v>63</v>
      </c>
      <c r="K19" s="53">
        <v>2531.6999999999998</v>
      </c>
      <c r="L19" s="18">
        <v>1840.1</v>
      </c>
      <c r="M19" s="20">
        <f>L19-518.5</f>
        <v>1321.6</v>
      </c>
      <c r="N19" s="21">
        <v>136</v>
      </c>
      <c r="O19" s="22">
        <v>6666989</v>
      </c>
      <c r="P19" s="18">
        <v>0</v>
      </c>
      <c r="Q19" s="50">
        <f t="shared" si="2"/>
        <v>6666989</v>
      </c>
      <c r="R19" s="23">
        <v>42004</v>
      </c>
    </row>
    <row r="20" spans="1:18" ht="14.25" customHeight="1" x14ac:dyDescent="0.25">
      <c r="A20" s="3">
        <v>11</v>
      </c>
      <c r="B20" s="45" t="s">
        <v>61</v>
      </c>
      <c r="C20" s="24">
        <v>1960</v>
      </c>
      <c r="D20" s="16" t="s">
        <v>56</v>
      </c>
      <c r="E20" s="25">
        <v>4</v>
      </c>
      <c r="F20" s="18">
        <v>4</v>
      </c>
      <c r="G20" s="19">
        <v>48</v>
      </c>
      <c r="H20" s="18">
        <v>2</v>
      </c>
      <c r="I20" s="48">
        <f t="shared" si="1"/>
        <v>46</v>
      </c>
      <c r="J20" s="18" t="s">
        <v>63</v>
      </c>
      <c r="K20" s="53">
        <v>2531</v>
      </c>
      <c r="L20" s="20">
        <v>1638.2</v>
      </c>
      <c r="M20" s="20">
        <f>L20-182.2</f>
        <v>1456</v>
      </c>
      <c r="N20" s="3">
        <v>121</v>
      </c>
      <c r="O20" s="22">
        <v>7490600</v>
      </c>
      <c r="P20" s="47">
        <v>0</v>
      </c>
      <c r="Q20" s="50">
        <f t="shared" si="2"/>
        <v>7490600</v>
      </c>
      <c r="R20" s="23">
        <v>42004</v>
      </c>
    </row>
    <row r="21" spans="1:18" ht="14.25" customHeight="1" x14ac:dyDescent="0.25">
      <c r="A21" s="3">
        <v>12</v>
      </c>
      <c r="B21" s="45" t="s">
        <v>59</v>
      </c>
      <c r="C21" s="24">
        <v>1962</v>
      </c>
      <c r="D21" s="16" t="s">
        <v>56</v>
      </c>
      <c r="E21" s="25">
        <v>5</v>
      </c>
      <c r="F21" s="18">
        <v>4</v>
      </c>
      <c r="G21" s="19">
        <v>74</v>
      </c>
      <c r="H21" s="18">
        <v>16</v>
      </c>
      <c r="I21" s="48">
        <f t="shared" si="1"/>
        <v>58</v>
      </c>
      <c r="J21" s="18" t="s">
        <v>63</v>
      </c>
      <c r="K21" s="53">
        <v>3135.7</v>
      </c>
      <c r="L21" s="20">
        <v>2066</v>
      </c>
      <c r="M21" s="20">
        <f>L21-694.5</f>
        <v>1371.5</v>
      </c>
      <c r="N21" s="3">
        <v>160</v>
      </c>
      <c r="O21" s="22">
        <v>11814000</v>
      </c>
      <c r="P21" s="47">
        <v>0</v>
      </c>
      <c r="Q21" s="50">
        <f t="shared" si="2"/>
        <v>11814000</v>
      </c>
      <c r="R21" s="23">
        <v>42004</v>
      </c>
    </row>
    <row r="22" spans="1:18" ht="14.25" customHeight="1" x14ac:dyDescent="0.25">
      <c r="A22" s="3">
        <v>13</v>
      </c>
      <c r="B22" s="45" t="s">
        <v>60</v>
      </c>
      <c r="C22" s="24">
        <v>1960</v>
      </c>
      <c r="D22" s="16" t="s">
        <v>56</v>
      </c>
      <c r="E22" s="25">
        <v>4</v>
      </c>
      <c r="F22" s="18">
        <v>4</v>
      </c>
      <c r="G22" s="19">
        <v>64</v>
      </c>
      <c r="H22" s="18">
        <v>16</v>
      </c>
      <c r="I22" s="48">
        <f t="shared" si="1"/>
        <v>48</v>
      </c>
      <c r="J22" s="18" t="s">
        <v>63</v>
      </c>
      <c r="K22" s="53">
        <v>2553.8000000000002</v>
      </c>
      <c r="L22" s="20">
        <v>1652.3</v>
      </c>
      <c r="M22" s="20">
        <f>L22-623</f>
        <v>1029.3</v>
      </c>
      <c r="N22" s="3">
        <v>147</v>
      </c>
      <c r="O22" s="22">
        <v>9181025</v>
      </c>
      <c r="P22" s="47">
        <v>0</v>
      </c>
      <c r="Q22" s="50">
        <f t="shared" si="2"/>
        <v>9181025</v>
      </c>
      <c r="R22" s="23">
        <v>42004</v>
      </c>
    </row>
    <row r="23" spans="1:18" ht="14.25" customHeight="1" x14ac:dyDescent="0.25">
      <c r="A23" s="3">
        <v>14</v>
      </c>
      <c r="B23" s="45" t="s">
        <v>62</v>
      </c>
      <c r="C23" s="24">
        <v>1962</v>
      </c>
      <c r="D23" s="16" t="s">
        <v>56</v>
      </c>
      <c r="E23" s="25">
        <v>5</v>
      </c>
      <c r="F23" s="27">
        <v>3</v>
      </c>
      <c r="G23" s="19">
        <v>47</v>
      </c>
      <c r="H23" s="18">
        <v>8</v>
      </c>
      <c r="I23" s="48">
        <f t="shared" si="1"/>
        <v>39</v>
      </c>
      <c r="J23" s="18" t="s">
        <v>63</v>
      </c>
      <c r="K23" s="53">
        <v>2407.9</v>
      </c>
      <c r="L23" s="20">
        <v>1597.1</v>
      </c>
      <c r="M23" s="20">
        <f>L23-472.1</f>
        <v>1125</v>
      </c>
      <c r="N23" s="3">
        <v>141</v>
      </c>
      <c r="O23" s="22">
        <v>8920975</v>
      </c>
      <c r="P23" s="49">
        <v>0</v>
      </c>
      <c r="Q23" s="50">
        <f t="shared" si="2"/>
        <v>8920975</v>
      </c>
      <c r="R23" s="23">
        <v>42004</v>
      </c>
    </row>
    <row r="25" spans="1:18" x14ac:dyDescent="0.25">
      <c r="O25" s="28"/>
    </row>
    <row r="26" spans="1:18" x14ac:dyDescent="0.25">
      <c r="O26" s="28"/>
    </row>
  </sheetData>
  <mergeCells count="21">
    <mergeCell ref="P4:Q4"/>
    <mergeCell ref="D3:D6"/>
    <mergeCell ref="E3:E6"/>
    <mergeCell ref="F3:F6"/>
    <mergeCell ref="A8:B8"/>
    <mergeCell ref="L1:R1"/>
    <mergeCell ref="A2:R2"/>
    <mergeCell ref="A3:A6"/>
    <mergeCell ref="B3:B6"/>
    <mergeCell ref="R3:R6"/>
    <mergeCell ref="L4:L5"/>
    <mergeCell ref="M4:M5"/>
    <mergeCell ref="O4:O5"/>
    <mergeCell ref="K3:K5"/>
    <mergeCell ref="L3:M3"/>
    <mergeCell ref="N3:N5"/>
    <mergeCell ref="C3:C6"/>
    <mergeCell ref="G4:G5"/>
    <mergeCell ref="G3:J3"/>
    <mergeCell ref="H4:J4"/>
    <mergeCell ref="O3:Q3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63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tabSelected="1" zoomScale="90" zoomScaleNormal="9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G17" sqref="G17"/>
    </sheetView>
  </sheetViews>
  <sheetFormatPr defaultRowHeight="15" x14ac:dyDescent="0.25"/>
  <cols>
    <col min="1" max="1" width="4.5703125" style="5" customWidth="1"/>
    <col min="2" max="2" width="28.7109375" style="5" customWidth="1"/>
    <col min="3" max="4" width="15.28515625" style="5" customWidth="1"/>
    <col min="5" max="5" width="16.140625" style="5" customWidth="1"/>
    <col min="6" max="6" width="15.140625" style="5" customWidth="1"/>
    <col min="7" max="7" width="15.7109375" style="5" bestFit="1" customWidth="1"/>
    <col min="8" max="8" width="14.7109375" style="5" customWidth="1"/>
    <col min="9" max="9" width="14.7109375" style="5" bestFit="1" customWidth="1"/>
    <col min="10" max="10" width="15" style="5" customWidth="1"/>
    <col min="11" max="11" width="11" style="5" customWidth="1"/>
    <col min="12" max="12" width="15.28515625" style="5" customWidth="1"/>
    <col min="13" max="13" width="10.28515625" style="5" customWidth="1"/>
    <col min="14" max="14" width="15.42578125" style="5" customWidth="1"/>
    <col min="15" max="15" width="18.28515625" style="5" customWidth="1"/>
    <col min="16" max="16" width="14.28515625" style="5" customWidth="1"/>
    <col min="17" max="18" width="9.28515625" style="5" customWidth="1"/>
    <col min="19" max="19" width="9.140625" style="5"/>
    <col min="20" max="20" width="27.5703125" style="5" customWidth="1"/>
    <col min="21" max="16384" width="9.140625" style="5"/>
  </cols>
  <sheetData>
    <row r="1" spans="1:19" ht="37.5" customHeight="1" x14ac:dyDescent="0.25">
      <c r="F1" s="78"/>
      <c r="G1" s="78"/>
      <c r="H1" s="78"/>
      <c r="I1" s="78"/>
      <c r="O1" s="78" t="s">
        <v>41</v>
      </c>
      <c r="P1" s="78"/>
      <c r="Q1" s="78"/>
      <c r="R1" s="78"/>
    </row>
    <row r="2" spans="1:19" ht="23.25" customHeight="1" x14ac:dyDescent="0.25">
      <c r="A2" s="79" t="s">
        <v>22</v>
      </c>
      <c r="B2" s="79"/>
      <c r="C2" s="79"/>
      <c r="D2" s="79"/>
      <c r="E2" s="79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9"/>
      <c r="R2" s="9"/>
      <c r="S2" s="1"/>
    </row>
    <row r="3" spans="1:19" ht="26.25" customHeight="1" x14ac:dyDescent="0.25">
      <c r="A3" s="84" t="s">
        <v>18</v>
      </c>
      <c r="B3" s="84" t="s">
        <v>1</v>
      </c>
      <c r="C3" s="81" t="s">
        <v>38</v>
      </c>
      <c r="D3" s="81"/>
      <c r="E3" s="84" t="s">
        <v>19</v>
      </c>
      <c r="F3" s="82" t="s">
        <v>29</v>
      </c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6"/>
    </row>
    <row r="4" spans="1:19" ht="128.25" customHeight="1" x14ac:dyDescent="0.25">
      <c r="A4" s="85"/>
      <c r="B4" s="85"/>
      <c r="C4" s="81" t="s">
        <v>39</v>
      </c>
      <c r="D4" s="81" t="s">
        <v>40</v>
      </c>
      <c r="E4" s="86"/>
      <c r="F4" s="4" t="s">
        <v>30</v>
      </c>
      <c r="G4" s="81" t="s">
        <v>31</v>
      </c>
      <c r="H4" s="81"/>
      <c r="I4" s="81" t="s">
        <v>32</v>
      </c>
      <c r="J4" s="81"/>
      <c r="K4" s="81" t="s">
        <v>33</v>
      </c>
      <c r="L4" s="81"/>
      <c r="M4" s="81" t="s">
        <v>34</v>
      </c>
      <c r="N4" s="81"/>
      <c r="O4" s="81" t="s">
        <v>35</v>
      </c>
      <c r="P4" s="81"/>
      <c r="Q4" s="81" t="s">
        <v>36</v>
      </c>
      <c r="R4" s="81"/>
      <c r="S4" s="6"/>
    </row>
    <row r="5" spans="1:19" ht="38.25" customHeight="1" x14ac:dyDescent="0.25">
      <c r="A5" s="86"/>
      <c r="B5" s="86"/>
      <c r="C5" s="81"/>
      <c r="D5" s="81"/>
      <c r="E5" s="4" t="s">
        <v>15</v>
      </c>
      <c r="F5" s="4" t="s">
        <v>15</v>
      </c>
      <c r="G5" s="4" t="s">
        <v>17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4" t="s">
        <v>17</v>
      </c>
      <c r="P5" s="4" t="s">
        <v>15</v>
      </c>
      <c r="Q5" s="7" t="s">
        <v>16</v>
      </c>
      <c r="R5" s="7" t="s">
        <v>15</v>
      </c>
      <c r="S5" s="6"/>
    </row>
    <row r="6" spans="1:19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  <c r="Q6" s="2">
        <v>17</v>
      </c>
      <c r="R6" s="2">
        <v>18</v>
      </c>
      <c r="S6" s="6"/>
    </row>
    <row r="7" spans="1:19" x14ac:dyDescent="0.25">
      <c r="A7" s="83" t="s">
        <v>45</v>
      </c>
      <c r="B7" s="83"/>
      <c r="C7" s="8"/>
      <c r="D7" s="26"/>
      <c r="E7" s="33">
        <f t="shared" ref="E7:O7" si="0">SUM(E8:E21)</f>
        <v>109040424</v>
      </c>
      <c r="F7" s="34">
        <f t="shared" si="0"/>
        <v>33038449</v>
      </c>
      <c r="G7" s="55">
        <f t="shared" si="0"/>
        <v>5</v>
      </c>
      <c r="H7" s="34">
        <f t="shared" si="0"/>
        <v>7582195</v>
      </c>
      <c r="I7" s="35">
        <f t="shared" si="0"/>
        <v>10240</v>
      </c>
      <c r="J7" s="33">
        <f t="shared" si="0"/>
        <v>16464900</v>
      </c>
      <c r="K7" s="57">
        <f t="shared" si="0"/>
        <v>1319</v>
      </c>
      <c r="L7" s="34">
        <f t="shared" si="0"/>
        <v>3700000</v>
      </c>
      <c r="M7" s="46">
        <f t="shared" si="0"/>
        <v>16466</v>
      </c>
      <c r="N7" s="33">
        <f t="shared" si="0"/>
        <v>44724800</v>
      </c>
      <c r="O7" s="33">
        <f t="shared" si="0"/>
        <v>25</v>
      </c>
      <c r="P7" s="33">
        <f>SUM(P8:P21)</f>
        <v>3530080</v>
      </c>
      <c r="Q7" s="34">
        <f>SUM(Q8:Q21)</f>
        <v>0</v>
      </c>
      <c r="R7" s="34">
        <f>SUM(R8:R21)</f>
        <v>0</v>
      </c>
      <c r="S7" s="6"/>
    </row>
    <row r="8" spans="1:19" x14ac:dyDescent="0.25">
      <c r="A8" s="41">
        <v>1</v>
      </c>
      <c r="B8" s="45" t="s">
        <v>46</v>
      </c>
      <c r="C8" s="14"/>
      <c r="D8" s="14"/>
      <c r="E8" s="36">
        <f t="shared" ref="E8:E20" si="1">F8+H8+J8+L8+N8+P8+R8</f>
        <v>7092680</v>
      </c>
      <c r="F8" s="42">
        <f>1657680+2345000+1783000</f>
        <v>5785680</v>
      </c>
      <c r="G8" s="54"/>
      <c r="H8" s="43"/>
      <c r="I8" s="37">
        <v>545</v>
      </c>
      <c r="J8" s="36">
        <v>872000</v>
      </c>
      <c r="K8" s="37"/>
      <c r="L8" s="43"/>
      <c r="M8" s="37"/>
      <c r="N8" s="43"/>
      <c r="O8" s="56">
        <v>3</v>
      </c>
      <c r="P8" s="43">
        <v>435000</v>
      </c>
      <c r="Q8" s="37"/>
      <c r="R8" s="37"/>
      <c r="S8" s="6"/>
    </row>
    <row r="9" spans="1:19" x14ac:dyDescent="0.25">
      <c r="A9" s="41">
        <v>2</v>
      </c>
      <c r="B9" s="45" t="s">
        <v>47</v>
      </c>
      <c r="C9" s="14"/>
      <c r="D9" s="14"/>
      <c r="E9" s="36">
        <f t="shared" si="1"/>
        <v>9650960</v>
      </c>
      <c r="F9" s="42">
        <f>3562730+2783450</f>
        <v>6346180</v>
      </c>
      <c r="G9" s="54"/>
      <c r="H9" s="44"/>
      <c r="I9" s="37">
        <v>1710</v>
      </c>
      <c r="J9" s="36">
        <v>2736000</v>
      </c>
      <c r="K9" s="37"/>
      <c r="L9" s="44"/>
      <c r="M9" s="37"/>
      <c r="N9" s="43"/>
      <c r="O9" s="56">
        <v>3</v>
      </c>
      <c r="P9" s="43">
        <v>568780</v>
      </c>
      <c r="Q9" s="37"/>
      <c r="R9" s="37"/>
      <c r="S9" s="6"/>
    </row>
    <row r="10" spans="1:19" x14ac:dyDescent="0.25">
      <c r="A10" s="41">
        <v>3</v>
      </c>
      <c r="B10" s="45" t="s">
        <v>48</v>
      </c>
      <c r="C10" s="14"/>
      <c r="D10" s="14"/>
      <c r="E10" s="36">
        <f t="shared" si="1"/>
        <v>9362000</v>
      </c>
      <c r="F10" s="42">
        <f>2500000+800000</f>
        <v>3300000</v>
      </c>
      <c r="G10" s="55"/>
      <c r="H10" s="43"/>
      <c r="I10" s="37">
        <v>740</v>
      </c>
      <c r="J10" s="36">
        <v>1184000</v>
      </c>
      <c r="K10" s="37">
        <v>657</v>
      </c>
      <c r="L10" s="43">
        <v>1850000</v>
      </c>
      <c r="M10" s="37">
        <v>2097</v>
      </c>
      <c r="N10" s="43">
        <v>2650000</v>
      </c>
      <c r="O10" s="56">
        <v>3</v>
      </c>
      <c r="P10" s="43">
        <v>378000</v>
      </c>
      <c r="Q10" s="37"/>
      <c r="R10" s="37"/>
      <c r="S10" s="6"/>
    </row>
    <row r="11" spans="1:19" x14ac:dyDescent="0.25">
      <c r="A11" s="41">
        <v>4</v>
      </c>
      <c r="B11" s="45" t="s">
        <v>49</v>
      </c>
      <c r="C11" s="14"/>
      <c r="D11" s="14"/>
      <c r="E11" s="36">
        <f t="shared" si="1"/>
        <v>9362000</v>
      </c>
      <c r="F11" s="42">
        <f>2500000+800000</f>
        <v>3300000</v>
      </c>
      <c r="G11" s="55"/>
      <c r="H11" s="43"/>
      <c r="I11" s="37">
        <v>740</v>
      </c>
      <c r="J11" s="36">
        <v>1184000</v>
      </c>
      <c r="K11" s="37">
        <v>662</v>
      </c>
      <c r="L11" s="43">
        <v>1850000</v>
      </c>
      <c r="M11" s="37">
        <v>2097</v>
      </c>
      <c r="N11" s="43">
        <v>2650000</v>
      </c>
      <c r="O11" s="56">
        <v>3</v>
      </c>
      <c r="P11" s="43">
        <v>378000</v>
      </c>
      <c r="Q11" s="37"/>
      <c r="R11" s="37"/>
      <c r="S11" s="6"/>
    </row>
    <row r="12" spans="1:19" x14ac:dyDescent="0.25">
      <c r="A12" s="41">
        <v>5</v>
      </c>
      <c r="B12" s="45" t="s">
        <v>50</v>
      </c>
      <c r="C12" s="14"/>
      <c r="D12" s="14"/>
      <c r="E12" s="36">
        <f t="shared" si="1"/>
        <v>3400000</v>
      </c>
      <c r="F12" s="42"/>
      <c r="G12" s="55"/>
      <c r="H12" s="43"/>
      <c r="I12" s="37"/>
      <c r="J12" s="36"/>
      <c r="K12" s="37"/>
      <c r="L12" s="43"/>
      <c r="M12" s="37">
        <v>687</v>
      </c>
      <c r="N12" s="43">
        <v>3400000</v>
      </c>
      <c r="O12" s="56"/>
      <c r="P12" s="43"/>
      <c r="Q12" s="37"/>
      <c r="R12" s="37"/>
      <c r="S12" s="6"/>
    </row>
    <row r="13" spans="1:19" x14ac:dyDescent="0.25">
      <c r="A13" s="41">
        <v>6</v>
      </c>
      <c r="B13" s="45" t="s">
        <v>51</v>
      </c>
      <c r="C13" s="14"/>
      <c r="D13" s="14"/>
      <c r="E13" s="36">
        <f t="shared" si="1"/>
        <v>3600000</v>
      </c>
      <c r="F13" s="42"/>
      <c r="G13" s="55"/>
      <c r="H13" s="43"/>
      <c r="I13" s="37"/>
      <c r="J13" s="36"/>
      <c r="K13" s="37"/>
      <c r="L13" s="43"/>
      <c r="M13" s="37">
        <v>605</v>
      </c>
      <c r="N13" s="43">
        <v>3600000</v>
      </c>
      <c r="O13" s="56"/>
      <c r="P13" s="43"/>
      <c r="Q13" s="37"/>
      <c r="R13" s="37"/>
      <c r="S13" s="6"/>
    </row>
    <row r="14" spans="1:19" x14ac:dyDescent="0.25">
      <c r="A14" s="41">
        <v>7</v>
      </c>
      <c r="B14" s="45" t="s">
        <v>52</v>
      </c>
      <c r="C14" s="14"/>
      <c r="D14" s="14"/>
      <c r="E14" s="36">
        <f t="shared" si="1"/>
        <v>7508195</v>
      </c>
      <c r="F14" s="42">
        <f>1434000+1830000+978800</f>
        <v>4242800</v>
      </c>
      <c r="G14" s="55">
        <v>1</v>
      </c>
      <c r="H14" s="43">
        <v>1582195</v>
      </c>
      <c r="I14" s="37">
        <v>852</v>
      </c>
      <c r="J14" s="36">
        <v>1363200</v>
      </c>
      <c r="K14" s="34"/>
      <c r="L14" s="43"/>
      <c r="M14" s="37"/>
      <c r="N14" s="43"/>
      <c r="O14" s="56">
        <v>3</v>
      </c>
      <c r="P14" s="43">
        <v>320000</v>
      </c>
      <c r="Q14" s="37"/>
      <c r="R14" s="37"/>
      <c r="S14" s="6"/>
    </row>
    <row r="15" spans="1:19" x14ac:dyDescent="0.25">
      <c r="A15" s="41">
        <v>8</v>
      </c>
      <c r="B15" s="45" t="s">
        <v>53</v>
      </c>
      <c r="C15" s="14"/>
      <c r="D15" s="14"/>
      <c r="E15" s="36">
        <f t="shared" si="1"/>
        <v>13455000</v>
      </c>
      <c r="F15" s="42">
        <f>3420000+1575000</f>
        <v>4995000</v>
      </c>
      <c r="G15" s="55">
        <v>4</v>
      </c>
      <c r="H15" s="43">
        <v>6000000</v>
      </c>
      <c r="I15" s="37">
        <v>1200</v>
      </c>
      <c r="J15" s="36">
        <v>1920000</v>
      </c>
      <c r="K15" s="37"/>
      <c r="L15" s="43"/>
      <c r="M15" s="37"/>
      <c r="N15" s="43"/>
      <c r="O15" s="56">
        <v>3</v>
      </c>
      <c r="P15" s="43">
        <v>540000</v>
      </c>
      <c r="Q15" s="37"/>
      <c r="R15" s="37"/>
      <c r="S15" s="6"/>
    </row>
    <row r="16" spans="1:19" x14ac:dyDescent="0.25">
      <c r="A16" s="41">
        <v>9</v>
      </c>
      <c r="B16" s="45" t="s">
        <v>54</v>
      </c>
      <c r="C16" s="14"/>
      <c r="D16" s="14"/>
      <c r="E16" s="36">
        <f t="shared" si="1"/>
        <v>1536000</v>
      </c>
      <c r="F16" s="42"/>
      <c r="G16" s="43"/>
      <c r="H16" s="43"/>
      <c r="I16" s="37">
        <v>960</v>
      </c>
      <c r="J16" s="36">
        <v>1536000</v>
      </c>
      <c r="K16" s="37"/>
      <c r="L16" s="43"/>
      <c r="M16" s="37"/>
      <c r="N16" s="43"/>
      <c r="O16" s="56"/>
      <c r="P16" s="43"/>
      <c r="Q16" s="37"/>
      <c r="R16" s="37"/>
      <c r="S16" s="6"/>
    </row>
    <row r="17" spans="1:19" ht="15" customHeight="1" x14ac:dyDescent="0.25">
      <c r="A17" s="41">
        <v>10</v>
      </c>
      <c r="B17" s="45" t="s">
        <v>55</v>
      </c>
      <c r="C17" s="14"/>
      <c r="D17" s="14"/>
      <c r="E17" s="36">
        <f t="shared" si="1"/>
        <v>6666989</v>
      </c>
      <c r="F17" s="42">
        <f>1398789+800000</f>
        <v>2198789</v>
      </c>
      <c r="G17" s="43"/>
      <c r="H17" s="43"/>
      <c r="I17" s="37">
        <v>897</v>
      </c>
      <c r="J17" s="36">
        <v>1435200</v>
      </c>
      <c r="K17" s="37"/>
      <c r="L17" s="43"/>
      <c r="M17" s="37">
        <v>2092</v>
      </c>
      <c r="N17" s="43">
        <v>2650000</v>
      </c>
      <c r="O17" s="56">
        <v>3</v>
      </c>
      <c r="P17" s="43">
        <v>383000</v>
      </c>
      <c r="Q17" s="37"/>
      <c r="R17" s="37"/>
      <c r="S17" s="6"/>
    </row>
    <row r="18" spans="1:19" s="31" customFormat="1" x14ac:dyDescent="0.25">
      <c r="A18" s="41">
        <v>11</v>
      </c>
      <c r="B18" s="45" t="s">
        <v>61</v>
      </c>
      <c r="C18" s="29"/>
      <c r="D18" s="29"/>
      <c r="E18" s="38">
        <f t="shared" si="1"/>
        <v>7490600</v>
      </c>
      <c r="F18" s="42"/>
      <c r="G18" s="42"/>
      <c r="H18" s="42"/>
      <c r="I18" s="39"/>
      <c r="J18" s="38"/>
      <c r="K18" s="39"/>
      <c r="L18" s="42"/>
      <c r="M18" s="39">
        <v>2236</v>
      </c>
      <c r="N18" s="42">
        <v>7490600</v>
      </c>
      <c r="O18" s="56"/>
      <c r="P18" s="42"/>
      <c r="Q18" s="39"/>
      <c r="R18" s="39"/>
      <c r="S18" s="30"/>
    </row>
    <row r="19" spans="1:19" s="31" customFormat="1" x14ac:dyDescent="0.25">
      <c r="A19" s="41">
        <v>12</v>
      </c>
      <c r="B19" s="45" t="s">
        <v>59</v>
      </c>
      <c r="C19" s="29"/>
      <c r="D19" s="29"/>
      <c r="E19" s="38">
        <f t="shared" si="1"/>
        <v>11814000</v>
      </c>
      <c r="F19" s="42">
        <v>1450000</v>
      </c>
      <c r="G19" s="42"/>
      <c r="H19" s="42"/>
      <c r="I19" s="39">
        <v>909</v>
      </c>
      <c r="J19" s="38">
        <v>1454000</v>
      </c>
      <c r="K19" s="39"/>
      <c r="L19" s="42"/>
      <c r="M19" s="39">
        <v>2582</v>
      </c>
      <c r="N19" s="42">
        <v>8649700</v>
      </c>
      <c r="O19" s="56">
        <v>2</v>
      </c>
      <c r="P19" s="42">
        <v>260300</v>
      </c>
      <c r="Q19" s="39"/>
      <c r="R19" s="39"/>
      <c r="S19" s="30"/>
    </row>
    <row r="20" spans="1:19" s="31" customFormat="1" x14ac:dyDescent="0.25">
      <c r="A20" s="41">
        <v>13</v>
      </c>
      <c r="B20" s="45" t="s">
        <v>60</v>
      </c>
      <c r="C20" s="29"/>
      <c r="D20" s="29"/>
      <c r="E20" s="38">
        <f t="shared" si="1"/>
        <v>9181025</v>
      </c>
      <c r="F20" s="42"/>
      <c r="G20" s="42"/>
      <c r="H20" s="42"/>
      <c r="I20" s="39">
        <v>1057</v>
      </c>
      <c r="J20" s="38">
        <v>1772500</v>
      </c>
      <c r="K20" s="39"/>
      <c r="L20" s="42"/>
      <c r="M20" s="39">
        <v>2211.5</v>
      </c>
      <c r="N20" s="42">
        <v>7408525</v>
      </c>
      <c r="O20" s="56"/>
      <c r="P20" s="42"/>
      <c r="Q20" s="39"/>
      <c r="R20" s="39"/>
      <c r="S20" s="30"/>
    </row>
    <row r="21" spans="1:19" s="31" customFormat="1" x14ac:dyDescent="0.25">
      <c r="A21" s="41">
        <v>14</v>
      </c>
      <c r="B21" s="45" t="s">
        <v>62</v>
      </c>
      <c r="C21" s="32"/>
      <c r="D21" s="32"/>
      <c r="E21" s="38">
        <f>F21+H21+J21+L21+N21+P21+R21</f>
        <v>8920975</v>
      </c>
      <c r="F21" s="42">
        <v>1420000</v>
      </c>
      <c r="G21" s="40"/>
      <c r="H21" s="42"/>
      <c r="I21" s="39">
        <v>630</v>
      </c>
      <c r="J21" s="38">
        <v>1008000</v>
      </c>
      <c r="K21" s="39"/>
      <c r="L21" s="40"/>
      <c r="M21" s="39">
        <v>1858.5</v>
      </c>
      <c r="N21" s="42">
        <v>6225975</v>
      </c>
      <c r="O21" s="56">
        <v>2</v>
      </c>
      <c r="P21" s="42">
        <v>267000</v>
      </c>
      <c r="Q21" s="40"/>
      <c r="R21" s="40"/>
    </row>
  </sheetData>
  <mergeCells count="17">
    <mergeCell ref="A7:B7"/>
    <mergeCell ref="M4:N4"/>
    <mergeCell ref="O4:P4"/>
    <mergeCell ref="A3:A5"/>
    <mergeCell ref="B3:B5"/>
    <mergeCell ref="E3:E4"/>
    <mergeCell ref="F1:I1"/>
    <mergeCell ref="A2:P2"/>
    <mergeCell ref="I4:J4"/>
    <mergeCell ref="G4:H4"/>
    <mergeCell ref="K4:L4"/>
    <mergeCell ref="O1:R1"/>
    <mergeCell ref="Q4:R4"/>
    <mergeCell ref="F3:R3"/>
    <mergeCell ref="C3:D3"/>
    <mergeCell ref="C4:C5"/>
    <mergeCell ref="D4:D5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5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1 (перечень МКД)</vt:lpstr>
      <vt:lpstr>Приложение 2 (виды ремонта)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Степанова Ю.А.</cp:lastModifiedBy>
  <cp:lastPrinted>2014-04-18T05:36:29Z</cp:lastPrinted>
  <dcterms:created xsi:type="dcterms:W3CDTF">2013-12-11T13:09:04Z</dcterms:created>
  <dcterms:modified xsi:type="dcterms:W3CDTF">2014-04-25T08:43:42Z</dcterms:modified>
</cp:coreProperties>
</file>